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Шаблон!$B$17:$S$25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4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5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<sst xmlns="http://schemas.openxmlformats.org/spreadsheetml/2006/main" count="628" uniqueCount="365">
  <si>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</si>
  <si>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</si>
  <si>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</si>
  <si>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</si>
  <si>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</si>
  <si>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</si>
  <si>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</si>
  <si>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</si>
  <si>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</si>
  <si>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</si>
  <si>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</si>
  <si>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</si>
  <si>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</si>
  <si>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</si>
  <si>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</si>
  <si>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</si>
  <si>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</si>
  <si>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</si>
  <si>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</si>
  <si>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</si>
  <si>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</si>
  <si>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</si>
  <si>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</si>
  <si>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</si>
  <si>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</si>
  <si>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</si>
  <si>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</si>
  <si>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</si>
  <si>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</si>
  <si>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</si>
  <si>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</si>
  <si>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</si>
  <si>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</si>
  <si>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</si>
  <si>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</si>
  <si>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</si>
  <si>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</si>
  <si>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</si>
  <si>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</si>
  <si>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</si>
  <si>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</si>
  <si>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</si>
  <si>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</si>
  <si>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</si>
  <si>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</si>
  <si>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</si>
  <si>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</si>
  <si>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</si>
  <si>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</si>
  <si>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</si>
  <si>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</si>
  <si>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</si>
  <si>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</si>
  <si>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</si>
  <si>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</si>
  <si>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</si>
  <si>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</si>
  <si>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</si>
  <si>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</si>
  <si>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</si>
  <si>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</si>
  <si>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</si>
  <si>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</si>
  <si>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</si>
  <si>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</si>
  <si>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</si>
  <si>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</si>
  <si>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</si>
  <si>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</si>
  <si>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</si>
  <si>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</si>
  <si>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</si>
  <si>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</si>
  <si>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</si>
  <si>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</si>
  <si>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</si>
  <si>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</si>
  <si>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</si>
  <si>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</si>
  <si>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</si>
  <si>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</si>
  <si>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</si>
  <si>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</si>
  <si>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</si>
  <si>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</si>
  <si>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</si>
  <si>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</si>
  <si>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</si>
  <si>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</si>
  <si>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</si>
  <si>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</si>
  <si>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</si>
  <si>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</si>
  <si>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</si>
  <si>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</si>
  <si>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</si>
  <si>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</si>
  <si>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</si>
  <si>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</si>
  <si>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</si>
  <si>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</si>
  <si>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</si>
  <si>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</si>
  <si>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</si>
  <si>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</si>
  <si>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</si>
  <si>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</si>
  <si>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</si>
  <si>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</si>
  <si>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</si>
  <si>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</si>
  <si>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</si>
  <si>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</si>
  <si>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</si>
  <si>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</si>
  <si>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</si>
  <si>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</si>
  <si>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</si>
  <si>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</si>
  <si>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</si>
  <si>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</si>
  <si>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</si>
  <si>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</si>
  <si>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</si>
  <si>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</si>
  <si>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</si>
  <si>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</si>
  <si>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</si>
  <si>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</si>
  <si>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</si>
  <si>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</si>
  <si>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</si>
  <si>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</si>
  <si>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</si>
  <si>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</si>
  <si>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</si>
  <si>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</si>
  <si>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</si>
  <si>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</si>
  <si>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</si>
  <si>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</si>
  <si>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</si>
  <si>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</si>
  <si>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</si>
  <si>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</si>
  <si>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</si>
  <si>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</si>
  <si>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</si>
  <si>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</si>
  <si>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</si>
  <si>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</si>
  <si>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</si>
  <si>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</si>
  <si>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</si>
  <si>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</si>
  <si>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</si>
  <si>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</si>
  <si>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</si>
  <si>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</si>
  <si>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</si>
  <si>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</si>
  <si>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</si>
  <si>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</si>
  <si>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</si>
  <si>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</si>
  <si>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</si>
  <si>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</si>
  <si>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</si>
  <si>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</si>
  <si>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</si>
  <si>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</si>
  <si>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</si>
  <si>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</si>
  <si>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</si>
  <si>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</si>
  <si>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</si>
  <si>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</si>
  <si>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</si>
  <si>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</si>
  <si>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</si>
  <si>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</si>
  <si>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</si>
  <si>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</si>
  <si>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</si>
  <si>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</si>
  <si>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</si>
  <si>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</si>
  <si>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</si>
  <si>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</si>
  <si>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</si>
  <si>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</si>
  <si>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</si>
  <si>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</si>
  <si>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</si>
  <si>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</si>
  <si>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</si>
  <si>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</si>
  <si>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</si>
  <si>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</si>
  <si>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</si>
  <si>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</si>
  <si>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</si>
  <si>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</si>
  <si>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</si>
  <si>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</si>
  <si>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</si>
  <si>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</si>
  <si>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</si>
  <si>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</si>
  <si>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</si>
  <si>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</si>
  <si>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</si>
  <si>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</si>
  <si>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</si>
  <si>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</si>
  <si>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</si>
  <si>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</si>
  <si>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</si>
  <si>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</si>
  <si>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</si>
  <si>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</si>
  <si>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</si>
  <si>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</si>
  <si>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</si>
  <si>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</si>
  <si>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</si>
  <si>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</si>
  <si>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</si>
  <si>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</si>
  <si>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</si>
  <si>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</si>
  <si>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</si>
  <si>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</si>
  <si>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</si>
  <si>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</si>
  <si>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</si>
  <si>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</si>
  <si>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</si>
  <si>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</si>
  <si>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</si>
  <si>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</si>
  <si>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</si>
  <si>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</si>
  <si>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</si>
  <si>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</si>
  <si>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</si>
  <si>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</si>
  <si>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</si>
  <si>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</si>
  <si>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</si>
  <si>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</si>
  <si>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</si>
  <si>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</si>
  <si>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</si>
  <si>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</si>
  <si>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</si>
  <si>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</si>
  <si>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</si>
  <si>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</si>
  <si>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</si>
  <si>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</si>
  <si>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</si>
  <si>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Приобретение и монтаж кондиционеров</t>
  </si>
  <si>
    <t>Внимание!!!  Обязательно прочитайте инструкцию по заполнению в конце таблицы.</t>
  </si>
  <si>
    <t>Лот</t>
  </si>
  <si>
    <t>850.25.00217 Приобретение и монтаж кондиционеров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</si>
  <si>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</si>
  <si>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</si>
  <si>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</si>
  <si>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</si>
  <si>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</si>
  <si>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</si>
  <si>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</si>
  <si>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</si>
  <si>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</si>
  <si>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</si>
  <si>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</si>
  <si>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</si>
  <si>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</si>
  <si>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</si>
  <si>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</si>
  <si>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</si>
  <si>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</si>
  <si>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</si>
  <si>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</si>
  <si>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</si>
  <si>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</si>
  <si>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</si>
  <si>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</si>
  <si>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</si>
  <si>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</si>
  <si>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</si>
  <si>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</si>
  <si>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</si>
  <si>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</si>
  <si>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</si>
  <si>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</si>
  <si>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</si>
  <si>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</si>
  <si>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</si>
  <si>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</si>
  <si>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</si>
  <si>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</si>
  <si>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</si>
  <si>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</si>
  <si>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</si>
  <si>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</si>
  <si>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</si>
  <si>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</si>
  <si>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</si>
  <si>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</si>
  <si>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</si>
  <si>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</si>
  <si>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</si>
  <si>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</si>
  <si>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432279</t>
  </si>
  <si>
    <t>Выполнение комплекса строительно-монтажных и сопутствующих работ</t>
  </si>
  <si>
    <t>Сумма</t>
  </si>
  <si>
    <t>732150</t>
  </si>
  <si>
    <t>Кондиционер (сплит-система) полупромышленный, кассетный, установка потолочная, режимы работы охлаждение, обогрев, осушение, производительность: в режиме охлаждения 3,5кВт, в режиме обогрева 4кВт, потребляемая мощность: в режиме охлаждения 1,06кВт, в режиме обогрева 1,08кВт, расход воздуха: 620/520/420/350м3/ч, хладагент R32, напряжение питания 220В 50Гц, размеры 570х570х260мм, HAIER AA99ANE00RU, дополнительное обозначение: AB35S2SC2FA</t>
  </si>
  <si>
    <t>Кондиционер HAIER AA99ANE00RU</t>
  </si>
  <si>
    <t>Штука</t>
  </si>
  <si>
    <t>706634</t>
  </si>
  <si>
    <t>Кондиционер (сплит-система) бытовой, настенный, серия COOL+, режимы работы: охлаждение, обогрев, производительность: в режиме охлаждения 2,05кВт, в режиме обогрева 2,34кВт, потребляемая мощность: в режиме охлаждения 0,639кВт, в режиме обогрева 0,649кВт,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722х187х290мм, наружный блок 720х270х495мм, цвет белый, LESSAR LS-H07KFE2/LU-H07KFE2</t>
  </si>
  <si>
    <t>Кондиционер LESSAR LS-H07KFE2/LU-H07KFE2</t>
  </si>
  <si>
    <t>706635</t>
  </si>
  <si>
    <t>Кондиционер (сплит-система) бытовой, настенный, серия COOL+, режимы работы: охлаждение, обогрев, производительность: в режиме охлаждения 2,64кВт, в режиме обогрева 2,64кВт, потребляемая мощность: в режиме охлаждения 0,821кВт, в режиме обогрева 0,73кВт,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722х187х290мм, наружный блок 720х270х495мм, цвет белый, LESSAR LS-H09KFE2/LU-H09KFE2</t>
  </si>
  <si>
    <t>Кондиционер LESSAR LS-H09KFE2/LU-H09KFE2</t>
  </si>
  <si>
    <t>706636</t>
  </si>
  <si>
    <t>Кондиционер (сплит-система) бытовой, настенный, серия COOL+, режимы работы: охлаждение, обогрев, производительность: в режиме охлаждения 3,52кВт, в режиме обогрева 3,66кВт, потребляемая мощность: в режиме охлаждения 1,095кВт, в режиме обогрева 1,015кВт,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802х189х297мм, наружный блок 720х270х495мм, цвет белый, LESSAR LS-H12KFE2/LU-H12KFE2</t>
  </si>
  <si>
    <t>Кондиционер LESSAR LS-H12KFE2/LU-H12KFE2</t>
  </si>
  <si>
    <t>706637</t>
  </si>
  <si>
    <t>Кондиционер (сплит-система) бытовой, настенный, серия COOL+, режимы работы: охлаждение, обогрев, производительность: в режиме охлаждения 5,28кВт, в режиме обогрева 5,57кВт, потребляемая мощность: в режиме охлаждения 1,643кВт, в режиме обогрева 1,542кВт,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965х215х319мм, наружный блок 765х303х555мм, цвет белый, LESSAR LS-H18KFE2/LU-H18KFE2</t>
  </si>
  <si>
    <t>Кондиционер LESSAR LS-H18KFE2/LU-H18KFE2</t>
  </si>
  <si>
    <t>706638</t>
  </si>
  <si>
    <t>Кондиционер (сплит-система) бытовой, настенный, серия COOL+, режимы работы: охлаждение, обогрев, производительность: в режиме охлаждения 7,03кВт, в режиме обогрева 7,33кВт, потребляемая мощность: в режиме охлаждения 2,191кВт, в режиме обогрева 2,03кВт, класс энергоэффективности A, хладагент R32, напряжение питания 220-240В 50Гц, температура эксплуатации: внутренний блок: в режиме обогрева 0+30С, в режиме охлаждения +17+32С, наружный блок: в режиме обогрева -7+24С, в режиме охлаждения +18+43С, размеры: внутренний блок 1080х226х335мм, наружный блок 890х342х673мм, цвет белый, LESSAR LS-H24KFE2/LU-H24KFE2</t>
  </si>
  <si>
    <t>Кондиционер LESSAR LS-H24KFE2/LU-H24KFE2</t>
  </si>
  <si>
    <t>642355</t>
  </si>
  <si>
    <t>Проектирование, поставка и монтаж системы кондиционирования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</si>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</sst>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51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316</v>
      </c>
      <c r="G18" s="4"/>
      <c r="H18" s="4" t="s">
        <v>317</v>
      </c>
      <c r="I18" s="4" t="s">
        <v>0</v>
      </c>
      <c r="J18" s="5" t="n">
        <v>1.0</v>
      </c>
      <c r="K18" s="6" t="n">
        <v>999202.12</v>
      </c>
      <c r="L18" s="5" t="n">
        <v>999202.12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5" t="n">
        <v>1.0</v>
      </c>
      <c r="U18" s="5" t="n">
        <f>IF(T18&lt;&gt;0, J18 * Q28,)</f>
        <v>0.7127197500443117</v>
      </c>
      <c r="V18" s="5" t="n">
        <f>U18*K18</f>
        <v>712151.0852101463</v>
      </c>
      <c r="W18" s="5" t="n">
        <f>X18*(ROUNDDOWN(T18,0) + ROUNDDOWN(T18 - ROUNDDOWN(T18,0),9))</f>
        <v>999202.12</v>
      </c>
      <c r="X18" s="7" t="n">
        <v>999202.12</v>
      </c>
      <c r="Y18" s="4" t="n">
        <v>2297046.0</v>
      </c>
    </row>
    <row r="19">
      <c r="A19" s="7"/>
      <c r="B19" s="4" t="s">
        <v>314</v>
      </c>
      <c r="C19" s="4" t="n">
        <v>2.0</v>
      </c>
      <c r="D19" s="4" t="s">
        <v>318</v>
      </c>
      <c r="E19" s="4" t="s">
        <v>319</v>
      </c>
      <c r="F19" s="4" t="s">
        <v>320</v>
      </c>
      <c r="G19" s="4"/>
      <c r="H19" s="4" t="s">
        <v>321</v>
      </c>
      <c r="I19" s="4" t="s">
        <v>21</v>
      </c>
      <c r="J19" s="5" t="n">
        <v>92640.71</v>
      </c>
      <c r="K19" s="6" t="n">
        <v>1.0</v>
      </c>
      <c r="L19" s="5" t="n">
        <v>92640.71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Q28,)</f>
        <v>0.0</v>
      </c>
      <c r="V19" s="5" t="n">
        <f>U19*K19</f>
        <v>0.0</v>
      </c>
      <c r="W19" s="5" t="n">
        <f>X19*(ROUNDDOWN(T19,0) + ROUNDDOWN(T19 - ROUNDDOWN(T19,0),9))</f>
        <v>0.0</v>
      </c>
      <c r="X19" s="6" t="n">
        <f>K19</f>
        <v>1.0</v>
      </c>
      <c r="Y19" s="4" t="n">
        <v>2297045.0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321</v>
      </c>
      <c r="I20" s="4" t="s">
        <v>21</v>
      </c>
      <c r="J20" s="5" t="n">
        <v>25928.69</v>
      </c>
      <c r="K20" s="6" t="n">
        <v>28.0</v>
      </c>
      <c r="L20" s="5" t="n">
        <v>726003.32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Q28,)</f>
        <v>0.0</v>
      </c>
      <c r="V20" s="5" t="n">
        <f>U20*K20</f>
        <v>0.0</v>
      </c>
      <c r="W20" s="5" t="n">
        <f>X20*(ROUNDDOWN(T20,0) + ROUNDDOWN(T20 - ROUNDDOWN(T20,0),9))</f>
        <v>0.0</v>
      </c>
      <c r="X20" s="6" t="n">
        <f>K20</f>
        <v>28.0</v>
      </c>
      <c r="Y20" s="4" t="n">
        <v>2297043.0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321</v>
      </c>
      <c r="I21" s="4" t="s">
        <v>21</v>
      </c>
      <c r="J21" s="5" t="n">
        <v>28177.35</v>
      </c>
      <c r="K21" s="6" t="n">
        <v>41.0</v>
      </c>
      <c r="L21" s="5" t="n">
        <v>1155271.35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Q28,)</f>
        <v>0.0</v>
      </c>
      <c r="V21" s="5" t="n">
        <f>U21*K21</f>
        <v>0.0</v>
      </c>
      <c r="W21" s="5" t="n">
        <f>X21*(ROUNDDOWN(T21,0) + ROUNDDOWN(T21 - ROUNDDOWN(T21,0),9))</f>
        <v>0.0</v>
      </c>
      <c r="X21" s="6" t="n">
        <f>K21</f>
        <v>41.0</v>
      </c>
      <c r="Y21" s="4" t="n">
        <v>2297040.0</v>
      </c>
    </row>
    <row r="22">
      <c r="A22" s="7"/>
      <c r="B22" s="4" t="s">
        <v>314</v>
      </c>
      <c r="C22" s="4" t="n">
        <v>5.0</v>
      </c>
      <c r="D22" s="4" t="s">
        <v>328</v>
      </c>
      <c r="E22" s="4" t="s">
        <v>329</v>
      </c>
      <c r="F22" s="4" t="s">
        <v>330</v>
      </c>
      <c r="G22" s="4"/>
      <c r="H22" s="4" t="s">
        <v>321</v>
      </c>
      <c r="I22" s="4" t="s">
        <v>21</v>
      </c>
      <c r="J22" s="5" t="n">
        <v>34119.23</v>
      </c>
      <c r="K22" s="6" t="n">
        <v>21.0</v>
      </c>
      <c r="L22" s="5" t="n">
        <v>716503.83</v>
      </c>
      <c r="M22" s="7" t="n">
        <f>IF(P22=1,0,1) + IF(ISBLANK(R22),1,0) + IF(ISBLANK(S22),1,0)</f>
        <v>3.0</v>
      </c>
      <c r="N22" s="7"/>
      <c r="O22" s="7"/>
      <c r="P22" s="7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7" t="str">
        <f>IFERROR(IF(P22=1, "Российская Федерация", "Не заполнено"),"")</f>
        <v/>
      </c>
      <c r="R22" s="7"/>
      <c r="S22" s="7"/>
      <c r="T22" s="7"/>
      <c r="U22" s="5" t="n">
        <f>IF(T22&lt;&gt;0, J22 * Q28,)</f>
        <v>0.0</v>
      </c>
      <c r="V22" s="5" t="n">
        <f>U22*K22</f>
        <v>0.0</v>
      </c>
      <c r="W22" s="5" t="n">
        <f>X22*(ROUNDDOWN(T22,0) + ROUNDDOWN(T22 - ROUNDDOWN(T22,0),9))</f>
        <v>0.0</v>
      </c>
      <c r="X22" s="6" t="n">
        <f>K22</f>
        <v>21.0</v>
      </c>
      <c r="Y22" s="4" t="n">
        <v>2297044.0</v>
      </c>
    </row>
    <row r="23">
      <c r="A23" s="7"/>
      <c r="B23" s="4" t="s">
        <v>314</v>
      </c>
      <c r="C23" s="4" t="n">
        <v>6.0</v>
      </c>
      <c r="D23" s="4" t="s">
        <v>331</v>
      </c>
      <c r="E23" s="4" t="s">
        <v>332</v>
      </c>
      <c r="F23" s="4" t="s">
        <v>333</v>
      </c>
      <c r="G23" s="4"/>
      <c r="H23" s="4" t="s">
        <v>321</v>
      </c>
      <c r="I23" s="4" t="s">
        <v>21</v>
      </c>
      <c r="J23" s="5" t="n">
        <v>57600.48</v>
      </c>
      <c r="K23" s="6" t="n">
        <v>16.0</v>
      </c>
      <c r="L23" s="5" t="n">
        <v>921607.68</v>
      </c>
      <c r="M23" s="7" t="n">
        <f>IF(P23=1,0,1) + IF(ISBLANK(R23),1,0) + IF(ISBLANK(S23),1,0)</f>
        <v>3.0</v>
      </c>
      <c r="N23" s="7"/>
      <c r="O23" s="7"/>
      <c r="P23" s="7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7" t="str">
        <f>IFERROR(IF(P23=1, "Российская Федерация", "Не заполнено"),"")</f>
        <v/>
      </c>
      <c r="R23" s="7"/>
      <c r="S23" s="7"/>
      <c r="T23" s="7"/>
      <c r="U23" s="5" t="n">
        <f>IF(T23&lt;&gt;0, J23 * Q28,)</f>
        <v>0.0</v>
      </c>
      <c r="V23" s="5" t="n">
        <f>U23*K23</f>
        <v>0.0</v>
      </c>
      <c r="W23" s="5" t="n">
        <f>X23*(ROUNDDOWN(T23,0) + ROUNDDOWN(T23 - ROUNDDOWN(T23,0),9))</f>
        <v>0.0</v>
      </c>
      <c r="X23" s="6" t="n">
        <f>K23</f>
        <v>16.0</v>
      </c>
      <c r="Y23" s="4" t="n">
        <v>2297041.0</v>
      </c>
    </row>
    <row r="24">
      <c r="A24" s="7"/>
      <c r="B24" s="4" t="s">
        <v>314</v>
      </c>
      <c r="C24" s="4" t="n">
        <v>7.0</v>
      </c>
      <c r="D24" s="4" t="s">
        <v>334</v>
      </c>
      <c r="E24" s="4" t="s">
        <v>335</v>
      </c>
      <c r="F24" s="4" t="s">
        <v>336</v>
      </c>
      <c r="G24" s="4"/>
      <c r="H24" s="4" t="s">
        <v>321</v>
      </c>
      <c r="I24" s="4" t="s">
        <v>21</v>
      </c>
      <c r="J24" s="5" t="n">
        <v>76052.2</v>
      </c>
      <c r="K24" s="6" t="n">
        <v>5.0</v>
      </c>
      <c r="L24" s="5" t="n">
        <v>380261.0</v>
      </c>
      <c r="M24" s="7" t="n">
        <f>IF(P24=1,0,1) + IF(ISBLANK(R24),1,0) + IF(ISBLANK(S24),1,0)</f>
        <v>3.0</v>
      </c>
      <c r="N24" s="7"/>
      <c r="O24" s="7"/>
      <c r="P24" s="7" t="n">
        <f>IF(OR(Q24="Российская Федерация",Q24="Армения",Q24="Белоруссия",Q24="Беларусь",Q24="Казахстан",Q24="Киргизия",Q24="Кыргызстан",Q24="ДНР",Q24="ЛНР"), 1, 0)</f>
        <v>0.0</v>
      </c>
      <c r="Q24" s="7" t="str">
        <f>IFERROR(IF(P24=1, "Российская Федерация", "Не заполнено"),"")</f>
        <v/>
      </c>
      <c r="R24" s="7"/>
      <c r="S24" s="7"/>
      <c r="T24" s="7"/>
      <c r="U24" s="5" t="n">
        <f>IF(T24&lt;&gt;0, J24 * Q28,)</f>
        <v>0.0</v>
      </c>
      <c r="V24" s="5" t="n">
        <f>U24*K24</f>
        <v>0.0</v>
      </c>
      <c r="W24" s="5" t="n">
        <f>X24*(ROUNDDOWN(T24,0) + ROUNDDOWN(T24 - ROUNDDOWN(T24,0),9))</f>
        <v>0.0</v>
      </c>
      <c r="X24" s="6" t="n">
        <f>K24</f>
        <v>5.0</v>
      </c>
      <c r="Y24" s="4" t="n">
        <v>2297042.0</v>
      </c>
    </row>
    <row r="25">
      <c r="A25" s="7"/>
      <c r="B25" s="4" t="s">
        <v>314</v>
      </c>
      <c r="C25" s="4" t="n">
        <v>8.0</v>
      </c>
      <c r="D25" s="4" t="s">
        <v>337</v>
      </c>
      <c r="E25" s="4" t="s">
        <v>338</v>
      </c>
      <c r="F25" s="4" t="s">
        <v>338</v>
      </c>
      <c r="G25" s="4"/>
      <c r="H25" s="4" t="s">
        <v>317</v>
      </c>
      <c r="I25" s="4" t="s">
        <v>0</v>
      </c>
      <c r="J25" s="5" t="n">
        <v>1.0</v>
      </c>
      <c r="K25" s="6" t="n">
        <v>8905350.76</v>
      </c>
      <c r="L25" s="5" t="n">
        <v>8905350.76</v>
      </c>
      <c r="M25" s="7" t="n">
        <f>IF(P25=1,0,1) + IF(ISBLANK(R25),1,0) + IF(ISBLANK(S25),1,0)</f>
        <v>3.0</v>
      </c>
      <c r="N25" s="7"/>
      <c r="O25" s="7"/>
      <c r="P25" s="7" t="n">
        <f>IF(OR(Q25="Российская Федерация",Q25="Армения",Q25="Белоруссия",Q25="Беларусь",Q25="Казахстан",Q25="Киргизия",Q25="Кыргызстан",Q25="ДНР",Q25="ЛНР"), 1, 0)</f>
        <v>0.0</v>
      </c>
      <c r="Q25" s="7" t="str">
        <f>IFERROR(IF(P25=1, "Российская Федерация", "Не заполнено"),"")</f>
        <v/>
      </c>
      <c r="R25" s="7"/>
      <c r="S25" s="7"/>
      <c r="T25" s="5" t="n">
        <v>1.0</v>
      </c>
      <c r="U25" s="5" t="n">
        <f>IF(T25&lt;&gt;0, J25 * Q28,)</f>
        <v>0.7127197500443117</v>
      </c>
      <c r="V25" s="5" t="n">
        <f>U25*K25</f>
        <v>6347019.367724121</v>
      </c>
      <c r="W25" s="5" t="n">
        <f>X25*(ROUNDDOWN(T25,0) + ROUNDDOWN(T25 - ROUNDDOWN(T25,0),9))</f>
        <v>8905350.76</v>
      </c>
      <c r="X25" s="7" t="n">
        <v>8905350.76</v>
      </c>
      <c r="Y25" s="4" t="n">
        <v>2297039.0</v>
      </c>
    </row>
    <row r="26" ht="12.75" customHeight="true">
      <c r="K26" s="68"/>
      <c r="L26" s="68"/>
    </row>
    <row r="27" ht="15.0" customHeight="true">
      <c r="K27" t="s" s="69">
        <v>339</v>
      </c>
      <c r="L27" s="69"/>
      <c r="M27" t="s" s="69">
        <v>340</v>
      </c>
      <c r="N27" s="69"/>
      <c r="O27" s="69"/>
      <c r="P27" s="69"/>
      <c r="Q27" s="69"/>
      <c r="R27" s="70"/>
      <c r="S27" s="70"/>
      <c r="W27" t="s" s="71">
        <v>341</v>
      </c>
      <c r="X27" s="72"/>
    </row>
    <row r="28" ht="15.0" customHeight="true">
      <c r="L28" s="73" t="n">
        <f>SUM(L18:L25)</f>
        <v>1.389684077E7</v>
      </c>
      <c r="Q28" s="73" t="n">
        <f>W28/L28</f>
        <v>0.7127197500443117</v>
      </c>
      <c r="W28" s="73" t="n">
        <f>SUM(W18:W25)</f>
        <v>9904552.879999999</v>
      </c>
    </row>
    <row r="29" ht="12.75" customHeight="true">
      <c r="R29" t="s" s="68">
        <v>342</v>
      </c>
      <c r="S29" t="s" s="68">
        <v>343</v>
      </c>
      <c r="T29" s="68"/>
    </row>
    <row r="30" ht="12.75" customHeight="true">
      <c r="D30" t="s" s="74">
        <v>344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77" t="n">
        <f>SUM(V18:V25)</f>
        <v>7059170.452934267</v>
      </c>
      <c r="S30" t="n" s="77">
        <v>100.0</v>
      </c>
      <c r="T30" t="s" s="78">
        <v>345</v>
      </c>
    </row>
    <row r="31" ht="15.0" customHeight="true">
      <c r="D31" t="s" s="74">
        <v>346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6"/>
      <c r="R31" s="73" t="n">
        <f>SUMIF(P18:P25,1, V18:V25)</f>
        <v>0.0</v>
      </c>
      <c r="S31" s="73" t="n">
        <f>IF(R30&lt;&gt;0, R31/R30*100,)</f>
        <v>0.0</v>
      </c>
      <c r="T31" s="79" t="str">
        <f>IF(S31&lt;=50," ","РФ/ДНР/ЛНР/ЕАЭС")</f>
        <v> </v>
      </c>
    </row>
    <row r="32" ht="15.0" customHeight="true">
      <c r="D32" t="s" s="74">
        <v>347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6"/>
      <c r="R32" s="73" t="n">
        <f>IF(R30&lt;&gt;0,R30-R31,)</f>
        <v>7059170.452934267</v>
      </c>
      <c r="S32" s="73" t="n">
        <f>IF(R30&lt;&gt;0, R32/R30*100,)</f>
        <v>100.0</v>
      </c>
      <c r="T32" s="79" t="str">
        <f>IF(S32&gt;50,"Импорт", " ")</f>
        <v>Импорт</v>
      </c>
    </row>
    <row r="33" ht="15.0" customHeight="true">
      <c r="D33" t="s" s="74">
        <v>348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6"/>
      <c r="R33" s="73" t="n">
        <f>SUMIF(M18:M25, 0, V18:V25)</f>
        <v>0.0</v>
      </c>
      <c r="S33" s="73" t="n">
        <f>IF(R30&lt;&gt;0, R33/R30*100,)</f>
        <v>0.0</v>
      </c>
      <c r="T33" s="79" t="str">
        <f>IF(S33&lt;=50," ","РЭП (ПО)")</f>
        <v> </v>
      </c>
    </row>
    <row r="34" ht="15.0" customHeight="true">
      <c r="A34" s="7"/>
    </row>
    <row r="35" ht="15.75" customHeight="true">
      <c r="B35" t="s" s="80">
        <v>349</v>
      </c>
    </row>
    <row r="36" ht="19.5" customHeight="true">
      <c r="B36" t="s" s="81">
        <v>350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0.25" customHeight="true">
      <c r="B37" t="s" s="82">
        <v>351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39.75" customHeight="true">
      <c r="B38" t="s" s="84">
        <v>352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</row>
    <row r="39" ht="19.5" customHeight="true">
      <c r="B39" t="s" s="82">
        <v>353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18.0" customHeight="true">
      <c r="B40" t="s" s="82">
        <v>354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22.5" customHeight="true">
      <c r="B41" t="s" s="82">
        <v>355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19.5" customHeight="true">
      <c r="B42" t="s" s="82">
        <v>356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ht="22.5" customHeight="true">
      <c r="B43" t="s" s="82">
        <v>357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4.5" customHeight="true">
      <c r="B44" t="s" s="82">
        <v>358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36.0" customHeight="true">
      <c r="B45" t="s" s="82">
        <v>359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32.25" customHeight="true">
      <c r="B46" t="s" s="86">
        <v>360</v>
      </c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ht="33.75" customHeight="true">
      <c r="B47" t="s" s="82">
        <v>361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</row>
    <row r="48" ht="33.75" customHeight="true">
      <c r="B48" t="s" s="82">
        <v>362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</row>
    <row r="49" ht="124.5" customHeight="true">
      <c r="B49" t="s" s="82">
        <v>363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</row>
    <row r="50" ht="33.75" customHeight="true">
      <c r="B50" t="s" s="82">
        <v>364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</row>
    <row r="51" ht="24.75" customHeight="true">
      <c r="A51" s="7"/>
    </row>
  </sheetData>
  <sheetProtection autoFilter="false" sort="false" password="CDB0" sheet="true" scenarios="true" objects="true"/>
  <autoFilter ref="B17:S25"/>
  <mergeCells>
    <mergeCell ref="K27:L27"/>
    <mergeCell ref="M27:Q27"/>
    <mergeCell ref="I14:I16"/>
    <mergeCell ref="J14:J16"/>
    <mergeCell ref="K14:K16"/>
    <mergeCell ref="L14:L16"/>
    <mergeCell ref="D33:Q33"/>
    <mergeCell ref="B49:W49"/>
    <mergeCell ref="B45:W45"/>
    <mergeCell ref="B46:W46"/>
    <mergeCell ref="B47:W47"/>
    <mergeCell ref="B48:W48"/>
    <mergeCell ref="BS15:BT15"/>
    <mergeCell ref="B50:W50"/>
    <mergeCell ref="B44:W44"/>
    <mergeCell ref="D30:Q30"/>
    <mergeCell ref="D31:Q31"/>
    <mergeCell ref="D32:Q32"/>
    <mergeCell ref="B36:W36"/>
    <mergeCell ref="B37:W37"/>
    <mergeCell ref="B38:W38"/>
    <mergeCell ref="B39:W39"/>
    <mergeCell ref="B40:W40"/>
    <mergeCell ref="B41:W41"/>
    <mergeCell ref="B42:W42"/>
    <mergeCell ref="B43:W43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2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  <dataValidation type="list" sqref="N24" allowBlank="true" errorStyle="stop" promptTitle="" prompt="" showInputMessage="true" showDropDown="false" showErrorMessage="true">
      <formula1>yes_no</formula1>
    </dataValidation>
    <dataValidation type="list" sqref="Q24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4" allowBlank="true" errorStyle="stop" promptTitle="" prompt="Выберите Реестр из списка" showInputMessage="true" showDropDown="false" showErrorMessage="true">
      <formula1>rep</formula1>
    </dataValidation>
    <dataValidation type="list" sqref="N25" allowBlank="true" errorStyle="stop" promptTitle="" prompt="" showInputMessage="true" showDropDown="false" showErrorMessage="true">
      <formula1>yes_no</formula1>
    </dataValidation>
    <dataValidation type="list" sqref="Q25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5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2025-08-26T08:47:03Z</dcterms:created>
  <dc:creator>Apache POI</dc:creator>
</cp:coreProperties>
</file>